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Sažetak" sheetId="2" r:id="rId2"/>
    <sheet name="FP0002PRPV2" sheetId="3" state="hidden" r:id="rId3"/>
    <sheet name="FP0002PRR" sheetId="4" state="hidden" r:id="rId4"/>
    <sheet name="FP0002PRB" sheetId="5" state="hidden" r:id="rId5"/>
    <sheet name="FP0005PRV2" sheetId="6" state="hidden" r:id="rId6"/>
  </sheets>
  <externalReferences>
    <externalReference r:id="rId9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2">'FP0002PRPV2'!$A$1:$K$316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<sst xmlns="http://schemas.openxmlformats.org/spreadsheetml/2006/main" count="94" uniqueCount="57">
  <si>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</si>
  <si>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</si>
  <si>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</si>
  <si>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</si>
  <si>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</si>
  <si>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</si>
  <si>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</si>
  <si>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</si>
  <si>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</si>
  <si>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</si>
  <si>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</si>
  <si>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</si>
  <si>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</si>
  <si>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</si>
  <si>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</si>
  <si>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</si>
  <si>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</si>
  <si>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</si>
  <si>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</si>
  <si>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</si>
  <si>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</si>
  <si>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</si>
  <si>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</si>
  <si>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</si>
  <si>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</si>
  <si>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</si>
  <si>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</si>
  <si>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</si>
  <si>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</si>
  <si>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</si>
  <si>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</si>
  <si>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</si>
  <si>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</si>
  <si>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</si>
  <si>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</si>
  <si>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</si>
  <si>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</si>
  <si>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</si>
  <si>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</si>
  <si>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</si>
  <si>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Tekući plan 
2023.</t>
  </si>
  <si>
    <t>Indeks
(5)/(2)</t>
  </si>
  <si>
    <t>Indeks
(5)/(4)</t>
  </si>
  <si>
    <t>Izvorni plan ili Rebalans 
2023.</t>
  </si>
  <si>
    <t xml:space="preserve">
Izvorni plan ili Rebalans 
2023.</t>
  </si>
  <si>
    <t xml:space="preserve">
Tekući plan 
2023.</t>
  </si>
  <si>
    <t xml:space="preserve">
Indeks
(5)/(2)</t>
  </si>
  <si>
    <t xml:space="preserve">
Indeks
(5)/(4)</t>
  </si>
  <si>
    <t>Ostvarenje/Izvršenje 
01.2022. - 12.2022.</t>
  </si>
  <si>
    <t>Ostvarenje/Izvršenje 
01.2023. - 12.2023.</t>
  </si>
  <si>
    <t xml:space="preserve">
Ostvarenje/Izvršenje 
01.2022. - 12.2022.</t>
  </si>
  <si>
    <t xml:space="preserve">
Ostvarenje/Izvršenje 
01.2023. - 12.2023.</t>
  </si>
  <si>
    <t>Nisu nađeni primjenjivi podaci</t>
  </si>
  <si>
    <t>Prihodi i rashodi</t>
  </si>
  <si>
    <t>PRIHODI</t>
  </si>
  <si>
    <t>6</t>
  </si>
  <si>
    <t>Prihodi poslovanja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</si>
</sst>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5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1"/>
      <color indexed="8"/>
      <name val="Times New Roman"/>
      <family val="1"/>
    </font>
    <font>
      <b/>
      <sz val="14"/>
      <color indexed="14"/>
      <name val="Arial"/>
      <family val="2"/>
    </font>
    <font>
      <b/>
      <sz val="10"/>
      <color indexed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1"/>
      <color theme="1"/>
      <name val="Times New Roman"/>
      <family val="1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9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39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0" fillId="46" borderId="1" xfId="154" applyNumberFormat="1" quotePrefix="1">
      <alignment horizontal="left" vertical="center" indent="1"/>
    </xf>
    <xf numFmtId="0" fontId="0" fillId="58" borderId="1" xfId="171" applyNumberFormat="1" quotePrefix="1">
      <alignment horizontal="right" vertical="center"/>
    </xf>
    <xf numFmtId="0" fontId="0" fillId="0" borderId="1" xfId="195" applyNumberFormat="1">
      <alignment horizontal="right" vertical="center"/>
    </xf>
    <xf numFmtId="3" fontId="0" fillId="0" borderId="1" xfId="195" applyNumberFormat="1">
      <alignment horizontal="right" vertical="center"/>
    </xf>
    <xf numFmtId="0" fontId="0" fillId="60" borderId="1" xfId="176" applyAlignment="1" quotePrefix="1">
      <alignment horizontal="left" vertical="center" indent="2"/>
    </xf>
    <xf numFmtId="0" fontId="0" fillId="60" borderId="1" xfId="176" quotePrefix="1">
      <alignment horizontal="left" vertical="center" indent="1"/>
    </xf>
    <xf numFmtId="4" fontId="41" fillId="0" borderId="0" xfId="140" applyNumberFormat="1" applyFont="1" applyAlignment="1">
      <alignment horizontal="center" vertical="center" wrapText="1"/>
      <protection/>
    </xf>
    <xf numFmtId="4" fontId="42" fillId="0" borderId="16" xfId="140" applyNumberFormat="1" applyFont="1" applyBorder="1" applyAlignment="1">
      <alignment horizontal="center" vertical="center" wrapText="1"/>
      <protection/>
    </xf>
    <xf numFmtId="4" fontId="26" fillId="0" borderId="0" xfId="140" applyNumberFormat="1" applyFont="1" applyAlignment="1">
      <alignment horizontal="center" vertical="center" wrapText="1"/>
      <protection/>
    </xf>
    <xf numFmtId="4" fontId="27" fillId="0" borderId="0" xfId="140" applyNumberFormat="1" applyFont="1" applyAlignment="1">
      <alignment horizontal="center" vertical="center" wrapText="1"/>
      <protection/>
    </xf>
    <xf numFmtId="3" fontId="6" fillId="68" borderId="13" xfId="140" applyNumberFormat="1" applyFont="1" applyFill="1" applyBorder="1" applyAlignment="1">
      <alignment horizontal="center" vertical="center" wrapText="1"/>
      <protection/>
    </xf>
    <xf numFmtId="0" fontId="0" fillId="59" borderId="1" xfId="185" applyAlignment="1" quotePrefix="1">
      <alignment horizontal="left" vertical="center" indent="5"/>
    </xf>
    <xf numFmtId="0" fontId="0" fillId="57" borderId="8" xfId="178" applyAlignment="1" quotePrefix="1">
      <alignment horizontal="left" vertical="top" wrapText="1" indent="1"/>
    </xf>
    <xf numFmtId="3" fontId="24" fillId="3" borderId="13" xfId="140" applyNumberFormat="1" applyFont="1" applyFill="1" applyBorder="1" applyAlignment="1">
      <alignment vertical="center"/>
      <protection/>
    </xf>
    <xf numFmtId="0" fontId="0" fillId="62" borderId="1" xfId="182" applyAlignment="1" quotePrefix="1">
      <alignment horizontal="left" vertical="center" indent="4"/>
    </xf>
    <xf numFmtId="0" fontId="0" fillId="61" borderId="1" xfId="179" applyAlignment="1" quotePrefix="1">
      <alignment horizontal="left" vertical="center" indent="3"/>
    </xf>
    <xf numFmtId="4" fontId="24" fillId="3" borderId="13" xfId="140" applyNumberFormat="1" applyFont="1" applyFill="1" applyBorder="1" applyAlignment="1">
      <alignment vertical="center" wrapText="1"/>
      <protection/>
    </xf>
    <xf numFmtId="0" fontId="0" fillId="59" borderId="1" xfId="185" quotePrefix="1">
      <alignment horizontal="left" vertical="center" indent="1"/>
    </xf>
    <xf numFmtId="0" fontId="0" fillId="61" borderId="1" xfId="179" quotePrefix="1">
      <alignment horizontal="left" vertical="center" indent="1"/>
    </xf>
    <xf numFmtId="3" fontId="41" fillId="0" borderId="0" xfId="140" applyNumberFormat="1" applyFont="1" applyAlignment="1">
      <alignment horizontal="center" vertical="center" wrapText="1"/>
      <protection/>
    </xf>
    <xf numFmtId="3" fontId="30" fillId="0" borderId="0" xfId="140" applyNumberFormat="1" applyFont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4" fontId="0" fillId="0" borderId="1" xfId="195" applyNumberFormat="1">
      <alignment horizontal="right" vertical="center"/>
    </xf>
    <xf numFmtId="3" fontId="24" fillId="3" borderId="13" xfId="140" applyNumberFormat="1" applyFont="1" applyFill="1" applyBorder="1" applyAlignment="1">
      <alignment vertical="center" wrapText="1"/>
      <protection/>
    </xf>
    <xf numFmtId="3" fontId="43" fillId="0" borderId="16" xfId="140" applyNumberFormat="1" applyFont="1" applyBorder="1" applyAlignment="1">
      <alignment horizontal="center" vertical="center"/>
      <protection/>
    </xf>
    <xf numFmtId="0" fontId="0" fillId="62" borderId="1" xfId="182" quotePrefix="1">
      <alignment horizontal="left" vertical="center" indent="1"/>
    </xf>
    <xf numFmtId="3" fontId="26" fillId="0" borderId="0" xfId="140" applyNumberFormat="1" applyFont="1" applyAlignment="1">
      <alignment horizontal="center" vertical="center" wrapText="1"/>
      <protection/>
    </xf>
    <xf numFmtId="4" fontId="24" fillId="3" borderId="13" xfId="140" applyNumberFormat="1" applyFont="1" applyFill="1" applyBorder="1" applyAlignment="1">
      <alignment vertical="center"/>
      <protection/>
    </xf>
    <xf numFmtId="3" fontId="27" fillId="0" borderId="0" xfId="140" applyNumberFormat="1" applyFont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6" fillId="0" borderId="0" xfId="140" applyFont="1" applyAlignment="1">
      <alignment horizontal="center" vertical="center" wrapText="1"/>
      <protection/>
    </xf>
    <xf numFmtId="4" fontId="29" fillId="0" borderId="13" xfId="140" applyNumberFormat="1" applyFont="1" applyBorder="1" applyAlignment="1" quotePrefix="1">
      <alignment horizontal="center" vertical="center" wrapText="1"/>
      <protection/>
    </xf>
    <xf numFmtId="4" fontId="30" fillId="0" borderId="0" xfId="140" applyNumberFormat="1" applyFont="1" applyAlignment="1">
      <alignment horizontal="center" vertical="center" wrapText="1"/>
      <protection/>
    </xf>
    <xf numFmtId="4" fontId="28" fillId="0" borderId="0" xfId="140" applyNumberFormat="1" applyFont="1">
      <alignment/>
      <protection/>
    </xf>
    <xf numFmtId="4" fontId="0" fillId="0" borderId="0" xfId="0" applyNumberFormat="1" applyFill="1" applyAlignment="1">
      <alignment/>
    </xf>
    <xf numFmtId="4" fontId="27" fillId="0" borderId="16" xfId="140" applyNumberFormat="1" applyFont="1" applyBorder="1" applyAlignment="1">
      <alignment horizontal="center" vertical="center" wrapText="1"/>
      <protection/>
    </xf>
    <xf numFmtId="4" fontId="44" fillId="0" borderId="16" xfId="140" applyNumberFormat="1" applyFont="1" applyBorder="1" applyAlignment="1">
      <alignment horizontal="right" vertical="center"/>
      <protection/>
    </xf>
    <xf numFmtId="4" fontId="6" fillId="68" borderId="13" xfId="140" applyNumberFormat="1" applyFont="1" applyFill="1" applyBorder="1" applyAlignment="1">
      <alignment horizontal="center" vertical="center" wrapText="1"/>
      <protection/>
    </xf>
    <xf numFmtId="4" fontId="24" fillId="0" borderId="13" xfId="140" applyNumberFormat="1" applyFont="1" applyFill="1" applyBorder="1" applyAlignment="1">
      <alignment vertical="center" wrapText="1"/>
      <protection/>
    </xf>
    <xf numFmtId="178" fontId="0" fillId="0" borderId="1" xfId="195" applyNumberFormat="1">
      <alignment horizontal="right" vertical="center"/>
    </xf>
    <xf numFmtId="4" fontId="29" fillId="0" borderId="13" xfId="140" applyNumberFormat="1" applyFont="1" applyBorder="1" applyAlignment="1">
      <alignment horizontal="right"/>
      <protection/>
    </xf>
    <xf numFmtId="4" fontId="29" fillId="3" borderId="13" xfId="140" applyNumberFormat="1" applyFont="1" applyFill="1" applyBorder="1" applyAlignment="1">
      <alignment horizontal="right"/>
      <protection/>
    </xf>
    <xf numFmtId="3" fontId="24" fillId="0" borderId="13" xfId="140" applyNumberFormat="1" applyFont="1" applyFill="1" applyBorder="1" applyAlignment="1">
      <alignment vertical="center" wrapText="1"/>
      <protection/>
    </xf>
    <xf numFmtId="0" fontId="0" fillId="46" borderId="1" xfId="154" applyNumberFormat="1" applyAlignment="1" quotePrefix="1">
      <alignment horizontal="left" vertical="center" indent="1"/>
    </xf>
    <xf numFmtId="0" fontId="27" fillId="0" borderId="0" xfId="140" applyFont="1" applyAlignment="1">
      <alignment horizontal="center" vertical="center" wrapText="1"/>
      <protection/>
    </xf>
    <xf numFmtId="0" fontId="24" fillId="3" borderId="17" xfId="140" applyFont="1" applyFill="1" applyBorder="1" applyAlignment="1">
      <alignment horizontal="left" vertical="center"/>
      <protection/>
    </xf>
    <xf numFmtId="0" fontId="30" fillId="0" borderId="0" xfId="140" applyFont="1" applyAlignment="1">
      <alignment horizontal="center" vertical="center" wrapText="1"/>
      <protection/>
    </xf>
    <xf numFmtId="0" fontId="41" fillId="0" borderId="0" xfId="140" applyFont="1" applyAlignment="1">
      <alignment horizontal="center" vertical="center" wrapText="1"/>
      <protection/>
    </xf>
    <xf numFmtId="0" fontId="24" fillId="3" borderId="18" xfId="140" applyFont="1" applyFill="1" applyBorder="1" applyAlignment="1">
      <alignment vertical="center"/>
      <protection/>
    </xf>
    <xf numFmtId="4" fontId="29" fillId="0" borderId="13" xfId="140" applyNumberFormat="1" applyFont="1" applyBorder="1" applyAlignment="1">
      <alignment horizontal="right" vertical="center"/>
      <protection/>
    </xf>
    <xf numFmtId="4" fontId="29" fillId="3" borderId="13" xfId="140" applyNumberFormat="1" applyFont="1" applyFill="1" applyBorder="1" applyAlignment="1">
      <alignment horizontal="right" vertical="center" wrapText="1"/>
      <protection/>
    </xf>
    <xf numFmtId="4" fontId="24" fillId="0" borderId="13" xfId="140" applyNumberFormat="1" applyFont="1" applyFill="1" applyBorder="1" applyAlignment="1">
      <alignment horizontal="right" vertical="center" wrapText="1"/>
      <protection/>
    </xf>
    <xf numFmtId="0" fontId="8" fillId="63" borderId="1" xfId="204" applyNumberFormat="1" quotePrefix="1">
      <alignment horizontal="right" vertical="center"/>
    </xf>
    <xf numFmtId="4" fontId="0" fillId="45" borderId="1" xfId="149" applyNumberFormat="1">
      <alignment vertical="center"/>
    </xf>
    <xf numFmtId="3" fontId="0" fillId="45" borderId="1" xfId="149" applyNumberFormat="1">
      <alignment vertical="center"/>
    </xf>
    <xf numFmtId="0" fontId="26" fillId="0" borderId="0" xfId="140" applyFont="1" applyAlignment="1">
      <alignment horizontal="center" vertical="center" wrapText="1"/>
      <protection/>
    </xf>
    <xf numFmtId="0" fontId="24" fillId="0" borderId="0" xfId="140" applyFont="1" applyAlignment="1">
      <alignment horizontal="left" vertical="center" wrapText="1"/>
      <protection/>
    </xf>
    <xf numFmtId="0" fontId="29" fillId="0" borderId="13" xfId="140" applyFont="1" applyBorder="1" applyAlignment="1" quotePrefix="1">
      <alignment horizontal="center" vertical="center" wrapText="1"/>
      <protection/>
    </xf>
    <xf numFmtId="0" fontId="6" fillId="0" borderId="13" xfId="140" applyFont="1" applyBorder="1" applyAlignment="1" quotePrefix="1">
      <alignment horizontal="center" wrapText="1"/>
      <protection/>
    </xf>
    <xf numFmtId="0" fontId="6" fillId="0" borderId="17" xfId="140" applyFont="1" applyBorder="1" applyAlignment="1" quotePrefix="1">
      <alignment horizontal="center" wrapText="1"/>
      <protection/>
    </xf>
    <xf numFmtId="0" fontId="24" fillId="0" borderId="0" xfId="140" applyFont="1" applyAlignment="1">
      <alignment horizontal="left" vertical="top" wrapText="1"/>
      <protection/>
    </xf>
    <xf numFmtId="0" fontId="24" fillId="0" borderId="17" xfId="140" applyFont="1" applyBorder="1" applyAlignment="1">
      <alignment horizontal="left" vertical="center" wrapText="1"/>
      <protection/>
    </xf>
    <xf numFmtId="0" fontId="24" fillId="0" borderId="18" xfId="140" applyFont="1" applyBorder="1" applyAlignment="1">
      <alignment vertical="center" wrapText="1"/>
      <protection/>
    </xf>
    <xf numFmtId="0" fontId="24" fillId="0" borderId="18" xfId="140" applyFont="1" applyBorder="1" applyAlignment="1">
      <alignment vertical="center"/>
      <protection/>
    </xf>
    <xf numFmtId="0" fontId="24" fillId="0" borderId="17" xfId="140" applyFont="1" applyBorder="1" applyAlignment="1" quotePrefix="1">
      <alignment horizontal="left" vertical="center"/>
      <protection/>
    </xf>
    <xf numFmtId="0" fontId="24" fillId="3" borderId="17" xfId="140" applyFont="1" applyFill="1" applyBorder="1" applyAlignment="1">
      <alignment horizontal="left" vertical="center" wrapText="1"/>
      <protection/>
    </xf>
    <xf numFmtId="0" fontId="24" fillId="3" borderId="18" xfId="140" applyFont="1" applyFill="1" applyBorder="1" applyAlignment="1">
      <alignment vertical="center" wrapText="1"/>
      <protection/>
    </xf>
    <xf numFmtId="0" fontId="24" fillId="3" borderId="18" xfId="140" applyFont="1" applyFill="1" applyBorder="1" applyAlignment="1">
      <alignment vertical="center"/>
      <protection/>
    </xf>
    <xf numFmtId="0" fontId="24" fillId="0" borderId="17" xfId="140" applyFont="1" applyBorder="1" applyAlignment="1" quotePrefix="1">
      <alignment horizontal="left" vertical="center" wrapText="1"/>
      <protection/>
    </xf>
    <xf numFmtId="0" fontId="29" fillId="3" borderId="17" xfId="140" applyFont="1" applyFill="1" applyBorder="1" applyAlignment="1" quotePrefix="1">
      <alignment horizontal="left" wrapText="1"/>
      <protection/>
    </xf>
    <xf numFmtId="0" fontId="29" fillId="3" borderId="18" xfId="140" applyFont="1" applyFill="1" applyBorder="1" applyAlignment="1" quotePrefix="1">
      <alignment horizontal="left" wrapText="1"/>
      <protection/>
    </xf>
    <xf numFmtId="0" fontId="29" fillId="3" borderId="12" xfId="140" applyFont="1" applyFill="1" applyBorder="1" applyAlignment="1" quotePrefix="1">
      <alignment horizontal="left" wrapText="1"/>
      <protection/>
    </xf>
    <xf numFmtId="0" fontId="24" fillId="3" borderId="17" xfId="140" applyFont="1" applyFill="1" applyBorder="1" applyAlignment="1" quotePrefix="1">
      <alignment horizontal="left" vertical="center" wrapText="1"/>
      <protection/>
    </xf>
    <xf numFmtId="0" fontId="6" fillId="0" borderId="17" xfId="140" applyFont="1" applyBorder="1" applyAlignment="1" quotePrefix="1">
      <alignment horizontal="center" vertical="center" wrapText="1"/>
      <protection/>
    </xf>
    <xf numFmtId="0" fontId="6" fillId="0" borderId="18" xfId="140" applyFont="1" applyBorder="1" applyAlignment="1" quotePrefix="1">
      <alignment horizontal="center" vertical="center" wrapText="1"/>
      <protection/>
    </xf>
    <xf numFmtId="0" fontId="24" fillId="0" borderId="18" xfId="140" applyFont="1" applyBorder="1" applyAlignment="1">
      <alignment horizontal="left" vertical="center" wrapText="1"/>
      <protection/>
    </xf>
    <xf numFmtId="0" fontId="1" fillId="0" borderId="18" xfId="140" applyFont="1" applyBorder="1" applyAlignment="1">
      <alignment vertical="center" wrapText="1"/>
      <protection/>
    </xf>
    <xf numFmtId="0" fontId="43" fillId="0" borderId="0" xfId="140" applyFont="1" applyAlignment="1">
      <alignment horizontal="left" vertical="top" wrapText="1"/>
      <protection/>
    </xf>
    <xf numFmtId="0" fontId="29" fillId="3" borderId="13" xfId="140" applyFont="1" applyFill="1" applyBorder="1" applyAlignment="1" quotePrefix="1">
      <alignment horizontal="left" vertical="center" wrapText="1"/>
      <protection/>
    </xf>
  </cellXfs>
  <cellStyles count="20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Bilješka 2" xfId="89"/>
    <cellStyle name="Calculation 2" xfId="90"/>
    <cellStyle name="Check Cell 2" xfId="91"/>
    <cellStyle name="Dobro" xfId="92"/>
    <cellStyle name="Dobro 2" xfId="93"/>
    <cellStyle name="Emphasis 1" xfId="94"/>
    <cellStyle name="Emphasis 2" xfId="95"/>
    <cellStyle name="Emphasis 3" xfId="96"/>
    <cellStyle name="Good 2" xfId="97"/>
    <cellStyle name="Heading 1 2" xfId="98"/>
    <cellStyle name="Heading 2 2" xfId="99"/>
    <cellStyle name="Heading 3 2" xfId="100"/>
    <cellStyle name="Heading 4 2" xfId="101"/>
    <cellStyle name="Hyperlink" xfId="102"/>
    <cellStyle name="Input 2" xfId="103"/>
    <cellStyle name="Isticanje1" xfId="104"/>
    <cellStyle name="Isticanje1 2" xfId="105"/>
    <cellStyle name="Isticanje2" xfId="106"/>
    <cellStyle name="Isticanje2 2" xfId="107"/>
    <cellStyle name="Isticanje3" xfId="108"/>
    <cellStyle name="Isticanje3 2" xfId="109"/>
    <cellStyle name="Isticanje4" xfId="110"/>
    <cellStyle name="Isticanje4 2" xfId="111"/>
    <cellStyle name="Isticanje5" xfId="112"/>
    <cellStyle name="Isticanje5 2" xfId="113"/>
    <cellStyle name="Isticanje6" xfId="114"/>
    <cellStyle name="Isticanje6 2" xfId="115"/>
    <cellStyle name="Izlaz" xfId="116"/>
    <cellStyle name="Izlaz 2" xfId="117"/>
    <cellStyle name="Izračun" xfId="118"/>
    <cellStyle name="Izračun 2" xfId="119"/>
    <cellStyle name="Linked Cell 2" xfId="120"/>
    <cellStyle name="Loše" xfId="121"/>
    <cellStyle name="Loše 2" xfId="122"/>
    <cellStyle name="Naslov" xfId="123"/>
    <cellStyle name="Naslov 1" xfId="124"/>
    <cellStyle name="Naslov 1 2" xfId="125"/>
    <cellStyle name="Naslov 2" xfId="126"/>
    <cellStyle name="Naslov 2 2" xfId="127"/>
    <cellStyle name="Naslov 3" xfId="128"/>
    <cellStyle name="Naslov 3 2" xfId="129"/>
    <cellStyle name="Naslov 4" xfId="130"/>
    <cellStyle name="Naslov 4 2" xfId="131"/>
    <cellStyle name="Neutral 2" xfId="132"/>
    <cellStyle name="Neutralno" xfId="133"/>
    <cellStyle name="Neutralno 2" xfId="134"/>
    <cellStyle name="Normal 2" xfId="135"/>
    <cellStyle name="Normal 3" xfId="136"/>
    <cellStyle name="Normal 4" xfId="137"/>
    <cellStyle name="Normal 5" xfId="138"/>
    <cellStyle name="Normalno 2" xfId="139"/>
    <cellStyle name="Normalno 3" xfId="140"/>
    <cellStyle name="Note 2" xfId="141"/>
    <cellStyle name="Output 2" xfId="142"/>
    <cellStyle name="Percent" xfId="143"/>
    <cellStyle name="Povezana ćelija" xfId="144"/>
    <cellStyle name="Povezana ćelija 2" xfId="145"/>
    <cellStyle name="Followed Hyperlink" xfId="146"/>
    <cellStyle name="Provjera ćelije" xfId="147"/>
    <cellStyle name="Provjera ćelije 2" xfId="148"/>
    <cellStyle name="SAPBEXaggData" xfId="149"/>
    <cellStyle name="SAPBEXaggDataEmph" xfId="150"/>
    <cellStyle name="SAPBEXaggItem" xfId="151"/>
    <cellStyle name="SAPBEXaggItem 2" xfId="152"/>
    <cellStyle name="SAPBEXaggItemX" xfId="153"/>
    <cellStyle name="SAPBEXchaText" xfId="154"/>
    <cellStyle name="SAPBEXchaText 2" xfId="155"/>
    <cellStyle name="SAPBEXexcBad7" xfId="156"/>
    <cellStyle name="SAPBEXexcBad8" xfId="157"/>
    <cellStyle name="SAPBEXexcBad9" xfId="158"/>
    <cellStyle name="SAPBEXexcCritical4" xfId="159"/>
    <cellStyle name="SAPBEXexcCritical5" xfId="160"/>
    <cellStyle name="SAPBEXexcCritical6" xfId="161"/>
    <cellStyle name="SAPBEXexcGood1" xfId="162"/>
    <cellStyle name="SAPBEXexcGood2" xfId="163"/>
    <cellStyle name="SAPBEXexcGood3" xfId="164"/>
    <cellStyle name="SAPBEXfilterDrill" xfId="165"/>
    <cellStyle name="SAPBEXfilterDrill 2" xfId="166"/>
    <cellStyle name="SAPBEXfilterItem" xfId="167"/>
    <cellStyle name="SAPBEXfilterItem 2" xfId="168"/>
    <cellStyle name="SAPBEXfilterText" xfId="169"/>
    <cellStyle name="SAPBEXfilterText 2" xfId="170"/>
    <cellStyle name="SAPBEXformats" xfId="171"/>
    <cellStyle name="SAPBEXheaderItem" xfId="172"/>
    <cellStyle name="SAPBEXheaderItem 2" xfId="173"/>
    <cellStyle name="SAPBEXheaderText" xfId="174"/>
    <cellStyle name="SAPBEXheaderText 2" xfId="175"/>
    <cellStyle name="SAPBEXHLevel0" xfId="176"/>
    <cellStyle name="SAPBEXHLevel0 2" xfId="177"/>
    <cellStyle name="SAPBEXHLevel0X" xfId="178"/>
    <cellStyle name="SAPBEXHLevel1" xfId="179"/>
    <cellStyle name="SAPBEXHLevel1 2" xfId="180"/>
    <cellStyle name="SAPBEXHLevel1X" xfId="181"/>
    <cellStyle name="SAPBEXHLevel2" xfId="182"/>
    <cellStyle name="SAPBEXHLevel2 2" xfId="183"/>
    <cellStyle name="SAPBEXHLevel2X" xfId="184"/>
    <cellStyle name="SAPBEXHLevel3" xfId="185"/>
    <cellStyle name="SAPBEXHLevel3 2" xfId="186"/>
    <cellStyle name="SAPBEXHLevel3X" xfId="187"/>
    <cellStyle name="SAPBEXinputData" xfId="188"/>
    <cellStyle name="SAPBEXItemHeader" xfId="189"/>
    <cellStyle name="SAPBEXresData" xfId="190"/>
    <cellStyle name="SAPBEXresDataEmph" xfId="191"/>
    <cellStyle name="SAPBEXresDataEmph 2" xfId="192"/>
    <cellStyle name="SAPBEXresItem" xfId="193"/>
    <cellStyle name="SAPBEXresItemX" xfId="194"/>
    <cellStyle name="SAPBEXstdData" xfId="195"/>
    <cellStyle name="SAPBEXstdDataEmph" xfId="196"/>
    <cellStyle name="SAPBEXstdItem" xfId="197"/>
    <cellStyle name="SAPBEXstdItem 2" xfId="198"/>
    <cellStyle name="SAPBEXstdItemX" xfId="199"/>
    <cellStyle name="SAPBEXtitle" xfId="200"/>
    <cellStyle name="SAPBEXtitle 2" xfId="201"/>
    <cellStyle name="SAPBEXunassignedItem" xfId="202"/>
    <cellStyle name="SAPBEXunassignedItem 2" xfId="203"/>
    <cellStyle name="SAPBEXundefined" xfId="204"/>
    <cellStyle name="Sheet Title" xfId="205"/>
    <cellStyle name="Tekst objašnjenja" xfId="206"/>
    <cellStyle name="Tekst upozorenja" xfId="207"/>
    <cellStyle name="Tekst upozorenja 2" xfId="208"/>
    <cellStyle name="Total 2" xfId="209"/>
    <cellStyle name="Ukupni zbroj" xfId="210"/>
    <cellStyle name="Ukupni zbroj 2" xfId="211"/>
    <cellStyle name="Unos" xfId="212"/>
    <cellStyle name="Unos 2" xfId="213"/>
    <cellStyle name="Currency" xfId="214"/>
    <cellStyle name="Currency [0]" xfId="215"/>
    <cellStyle name="Warning Text 2" xfId="216"/>
    <cellStyle name="Comma" xfId="217"/>
    <cellStyle name="Comma [0]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8</xdr:col>
      <xdr:colOff>1057275</xdr:colOff>
      <xdr:row>4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22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142875</xdr:colOff>
      <xdr:row>3</xdr:row>
      <xdr:rowOff>123825</xdr:rowOff>
    </xdr:to>
    <xdr:pic macro="[1]!DesignIconClicked">
      <xdr:nvPicPr>
        <xdr:cNvPr id="2" name="BEx5AGMZSTADTTC80C5UB2IECCLH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73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0</xdr:rowOff>
    </xdr:from>
    <xdr:to>
      <xdr:col>1</xdr:col>
      <xdr:colOff>228600</xdr:colOff>
      <xdr:row>4</xdr:row>
      <xdr:rowOff>123825</xdr:rowOff>
    </xdr:to>
    <xdr:pic macro="[1]!DesignIconClicked">
      <xdr:nvPicPr>
        <xdr:cNvPr id="3" name="BExZWQITHNIJDWRHF7FJ93NSECQ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7175" y="87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676275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3247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9DARB1SDZXRCD49QVEBHFAIQC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KM3411AGC3S6HWMLA8JPGKP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85725</xdr:colOff>
      <xdr:row>1</xdr:row>
      <xdr:rowOff>57150</xdr:rowOff>
    </xdr:to>
    <xdr:pic macro="[1]!DesignIconClicked">
      <xdr:nvPicPr>
        <xdr:cNvPr id="4" name="BExD6G6GODTLOJ9RA75EZU6N1HX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85725</xdr:colOff>
      <xdr:row>1</xdr:row>
      <xdr:rowOff>133350</xdr:rowOff>
    </xdr:to>
    <xdr:pic macro="[1]!DesignIconClicked">
      <xdr:nvPicPr>
        <xdr:cNvPr id="5" name="BExQKZ2BPQUTG24OE0Z7KH11DKW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85725</xdr:colOff>
      <xdr:row>0</xdr:row>
      <xdr:rowOff>66675</xdr:rowOff>
    </xdr:to>
    <xdr:pic macro="[1]!DesignIconClicked">
      <xdr:nvPicPr>
        <xdr:cNvPr id="6" name="BExKMSL4X04MRQ6YSFZI6S8OJ0BI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85725</xdr:colOff>
      <xdr:row>0</xdr:row>
      <xdr:rowOff>142875</xdr:rowOff>
    </xdr:to>
    <xdr:pic macro="[1]!DesignIconClicked">
      <xdr:nvPicPr>
        <xdr:cNvPr id="7" name="BExOEBKFUWP0ZA0PVSSPHFL8SK2S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9525</xdr:rowOff>
    </xdr:from>
    <xdr:to>
      <xdr:col>3</xdr:col>
      <xdr:colOff>66675</xdr:colOff>
      <xdr:row>0</xdr:row>
      <xdr:rowOff>66675</xdr:rowOff>
    </xdr:to>
    <xdr:pic macro="[1]!DesignIconClicked">
      <xdr:nvPicPr>
        <xdr:cNvPr id="8" name="BExCUYW733SZGSH021597ZFEOSI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0</xdr:row>
      <xdr:rowOff>85725</xdr:rowOff>
    </xdr:from>
    <xdr:to>
      <xdr:col>3</xdr:col>
      <xdr:colOff>66675</xdr:colOff>
      <xdr:row>0</xdr:row>
      <xdr:rowOff>142875</xdr:rowOff>
    </xdr:to>
    <xdr:pic macro="[1]!DesignIconClicked">
      <xdr:nvPicPr>
        <xdr:cNvPr id="9" name="BExQJ4OHPDHF7BDP8KW3VHFHYYI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66675</xdr:rowOff>
    </xdr:to>
    <xdr:pic macro="[1]!DesignIconClicked">
      <xdr:nvPicPr>
        <xdr:cNvPr id="10" name="BExCUG0E5Y03MIFS1UU4UD1PZK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19575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142875</xdr:rowOff>
    </xdr:to>
    <xdr:pic macro="[1]!DesignIconClicked">
      <xdr:nvPicPr>
        <xdr:cNvPr id="11" name="BExXO6EASAU2JFXHS43NDGER2J3J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19575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</xdr:rowOff>
    </xdr:from>
    <xdr:to>
      <xdr:col>5</xdr:col>
      <xdr:colOff>85725</xdr:colOff>
      <xdr:row>0</xdr:row>
      <xdr:rowOff>66675</xdr:rowOff>
    </xdr:to>
    <xdr:pic macro="[1]!DesignIconClicked">
      <xdr:nvPicPr>
        <xdr:cNvPr id="12" name="BExKNW5CFBXKO8Q9JC0HQVT4LQEM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530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0</xdr:row>
      <xdr:rowOff>85725</xdr:rowOff>
    </xdr:from>
    <xdr:to>
      <xdr:col>5</xdr:col>
      <xdr:colOff>85725</xdr:colOff>
      <xdr:row>0</xdr:row>
      <xdr:rowOff>142875</xdr:rowOff>
    </xdr:to>
    <xdr:pic macro="[1]!DesignIconClicked">
      <xdr:nvPicPr>
        <xdr:cNvPr id="13" name="BEx3SGUKZ277EAIJYP609FMAOHFV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530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66675</xdr:rowOff>
    </xdr:to>
    <xdr:pic macro="[1]!DesignIconClicked">
      <xdr:nvPicPr>
        <xdr:cNvPr id="14" name="BExMN15Z4DLFZP5FSQZE83854Z9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96000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142875</xdr:rowOff>
    </xdr:to>
    <xdr:pic macro="[1]!DesignIconClicked">
      <xdr:nvPicPr>
        <xdr:cNvPr id="15" name="BEx59SD0N6IVVWIYNU0BSQKAWP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96000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85725</xdr:colOff>
      <xdr:row>0</xdr:row>
      <xdr:rowOff>66675</xdr:rowOff>
    </xdr:to>
    <xdr:pic macro="[1]!DesignIconClicked">
      <xdr:nvPicPr>
        <xdr:cNvPr id="16" name="BExD10RX36DM65CI5G571ETI5L4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770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85725</xdr:colOff>
      <xdr:row>0</xdr:row>
      <xdr:rowOff>142875</xdr:rowOff>
    </xdr:to>
    <xdr:pic macro="[1]!DesignIconClicked">
      <xdr:nvPicPr>
        <xdr:cNvPr id="17" name="BExIJ9BWQMHKFXX13N15NME8RX7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770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0</xdr:rowOff>
    </xdr:from>
    <xdr:to>
      <xdr:col>0</xdr:col>
      <xdr:colOff>228600</xdr:colOff>
      <xdr:row>2</xdr:row>
      <xdr:rowOff>123825</xdr:rowOff>
    </xdr:to>
    <xdr:pic macro="[1]!DesignIconClicked">
      <xdr:nvPicPr>
        <xdr:cNvPr id="18" name="BExOMGTKIJXLYHQYBRZGPZNNR79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5250" y="85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</xdr:row>
      <xdr:rowOff>0</xdr:rowOff>
    </xdr:from>
    <xdr:to>
      <xdr:col>0</xdr:col>
      <xdr:colOff>314325</xdr:colOff>
      <xdr:row>3</xdr:row>
      <xdr:rowOff>123825</xdr:rowOff>
    </xdr:to>
    <xdr:pic macro="[1]!DesignIconClicked">
      <xdr:nvPicPr>
        <xdr:cNvPr id="19" name="BExU3X1UJLHI6NI0IM5EFQESXS0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097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0</xdr:rowOff>
    </xdr:from>
    <xdr:to>
      <xdr:col>0</xdr:col>
      <xdr:colOff>400050</xdr:colOff>
      <xdr:row>4</xdr:row>
      <xdr:rowOff>123825</xdr:rowOff>
    </xdr:to>
    <xdr:pic macro="[1]!DesignIconClicked">
      <xdr:nvPicPr>
        <xdr:cNvPr id="20" name="BExO6DI62T2QSH3UIFZLYLIZT02H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6700" y="114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5</xdr:row>
      <xdr:rowOff>0</xdr:rowOff>
    </xdr:from>
    <xdr:to>
      <xdr:col>0</xdr:col>
      <xdr:colOff>485775</xdr:colOff>
      <xdr:row>5</xdr:row>
      <xdr:rowOff>123825</xdr:rowOff>
    </xdr:to>
    <xdr:pic macro="[1]!DesignIconClicked">
      <xdr:nvPicPr>
        <xdr:cNvPr id="21" name="BEx5CRSV7N1LWJ9ASQ16JNA7MHB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52425" y="128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6</xdr:row>
      <xdr:rowOff>0</xdr:rowOff>
    </xdr:from>
    <xdr:to>
      <xdr:col>0</xdr:col>
      <xdr:colOff>485775</xdr:colOff>
      <xdr:row>6</xdr:row>
      <xdr:rowOff>123825</xdr:rowOff>
    </xdr:to>
    <xdr:pic macro="[1]!DesignIconClicked">
      <xdr:nvPicPr>
        <xdr:cNvPr id="22" name="BExO8SKG3ROBKVHEHN550ECKDUR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52425" y="1428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142875</xdr:colOff>
      <xdr:row>2</xdr:row>
      <xdr:rowOff>123825</xdr:rowOff>
    </xdr:to>
    <xdr:pic macro="[1]!DesignIconClicked">
      <xdr:nvPicPr>
        <xdr:cNvPr id="2" name="BEx3P3BMNPVYGLMDTJJUQ9UEFC0M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</xdr:row>
      <xdr:rowOff>0</xdr:rowOff>
    </xdr:from>
    <xdr:to>
      <xdr:col>0</xdr:col>
      <xdr:colOff>228600</xdr:colOff>
      <xdr:row>3</xdr:row>
      <xdr:rowOff>123825</xdr:rowOff>
    </xdr:to>
    <xdr:pic macro="[1]!DesignIconClicked">
      <xdr:nvPicPr>
        <xdr:cNvPr id="3" name="BExQITFSXWDX46WZU95IDIN98R5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0" y="85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4</xdr:row>
      <xdr:rowOff>0</xdr:rowOff>
    </xdr:from>
    <xdr:to>
      <xdr:col>0</xdr:col>
      <xdr:colOff>314325</xdr:colOff>
      <xdr:row>4</xdr:row>
      <xdr:rowOff>123825</xdr:rowOff>
    </xdr:to>
    <xdr:pic macro="[1]!DesignIconClicked">
      <xdr:nvPicPr>
        <xdr:cNvPr id="4" name="BExF88YAO1XKN0PNAZ18BP7YAZH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97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tabSelected="1" zoomScalePageLayoutView="0" workbookViewId="0" topLeftCell="A1">
      <selection activeCell="AC19" sqref="AA14:AC19"/>
    </sheetView>
  </sheetViews>
  <sheetFormatPr defaultColWidth="9.33203125" defaultRowHeight="11.25"/>
  <cols>
    <col min="1" max="5" width="9.33203125" style="33" customWidth="1"/>
    <col min="6" max="6" width="20.33203125" style="33" customWidth="1"/>
    <col min="7" max="7" width="29.33203125" style="38" customWidth="1"/>
    <col min="8" max="9" width="29.33203125" style="25" customWidth="1"/>
    <col min="10" max="10" width="29.33203125" style="38" customWidth="1"/>
    <col min="11" max="12" width="14.33203125" style="38" customWidth="1"/>
    <col min="13" max="16384" width="9.33203125" style="33" customWidth="1"/>
  </cols>
  <sheetData>
    <row r="1" spans="2:12" ht="15.75">
      <c r="B1" s="59" t="s">
        <v>8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2" ht="18">
      <c r="B2" s="48"/>
      <c r="C2" s="48"/>
      <c r="D2" s="48"/>
      <c r="E2" s="48"/>
      <c r="F2" s="48"/>
      <c r="G2" s="13"/>
      <c r="H2" s="32"/>
      <c r="I2" s="32"/>
      <c r="J2" s="13"/>
      <c r="K2" s="13"/>
      <c r="L2" s="13"/>
    </row>
    <row r="3" spans="2:12" ht="15.75"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ht="18">
      <c r="B4" s="48"/>
      <c r="C4" s="48"/>
      <c r="D4" s="48"/>
      <c r="E4" s="48"/>
      <c r="F4" s="48"/>
      <c r="G4" s="13"/>
      <c r="H4" s="32"/>
      <c r="I4" s="32"/>
      <c r="J4" s="13"/>
      <c r="K4" s="13"/>
      <c r="L4" s="13"/>
    </row>
    <row r="5" spans="2:12" ht="15.75">
      <c r="B5" s="59" t="s">
        <v>9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5.75">
      <c r="B6" s="34"/>
      <c r="C6" s="34"/>
      <c r="D6" s="34"/>
      <c r="E6" s="34"/>
      <c r="F6" s="34"/>
      <c r="G6" s="12"/>
      <c r="H6" s="30"/>
      <c r="I6" s="30"/>
      <c r="J6" s="12"/>
      <c r="K6" s="12"/>
      <c r="L6" s="12"/>
    </row>
    <row r="7" spans="2:12" ht="18">
      <c r="B7" s="60" t="s">
        <v>10</v>
      </c>
      <c r="C7" s="60"/>
      <c r="D7" s="60"/>
      <c r="E7" s="60"/>
      <c r="F7" s="60"/>
      <c r="G7" s="11"/>
      <c r="H7" s="28"/>
      <c r="I7" s="28"/>
      <c r="J7" s="39"/>
      <c r="K7" s="40"/>
      <c r="L7" s="40"/>
    </row>
    <row r="8" spans="2:12" ht="54" customHeight="1">
      <c r="B8" s="61" t="s">
        <v>11</v>
      </c>
      <c r="C8" s="61"/>
      <c r="D8" s="61"/>
      <c r="E8" s="61"/>
      <c r="F8" s="61"/>
      <c r="G8" s="35" t="str">
        <f>UPPER('FP0002PRR'!C1)</f>
        <v>
OSTVARENJE/IZVRŠENJE 
01.2022. - 12.2022.</v>
      </c>
      <c r="H8" s="35" t="str">
        <f>UPPER('FP0002PRR'!D1)</f>
        <v>
IZVORNI PLAN ILI REBALANS 
2023.</v>
      </c>
      <c r="I8" s="35" t="str">
        <f>UPPER('FP0002PRR'!E1)</f>
        <v>
TEKUĆI PLAN 
2023.</v>
      </c>
      <c r="J8" s="35" t="str">
        <f>UPPER('FP0002PRR'!F1)</f>
        <v>
OSTVARENJE/IZVRŠENJE 
01.2023. - 12.2023.</v>
      </c>
      <c r="K8" s="35" t="str">
        <f>UPPER('FP0002PRR'!G1)</f>
        <v>
INDEKS
(5)/(2)</v>
      </c>
      <c r="L8" s="35" t="str">
        <f>UPPER('FP0002PRR'!H1)</f>
        <v>
INDEKS
(5)/(4)</v>
      </c>
    </row>
    <row r="9" spans="2:12" ht="11.25">
      <c r="B9" s="62">
        <v>1</v>
      </c>
      <c r="C9" s="62"/>
      <c r="D9" s="62"/>
      <c r="E9" s="62"/>
      <c r="F9" s="63"/>
      <c r="G9" s="14">
        <v>2</v>
      </c>
      <c r="H9" s="14">
        <v>3</v>
      </c>
      <c r="I9" s="14">
        <v>4</v>
      </c>
      <c r="J9" s="14">
        <v>5</v>
      </c>
      <c r="K9" s="41" t="s">
        <v>12</v>
      </c>
      <c r="L9" s="41" t="s">
        <v>13</v>
      </c>
    </row>
    <row r="10" spans="2:12" ht="30" customHeight="1">
      <c r="B10" s="65" t="s">
        <v>14</v>
      </c>
      <c r="C10" s="66"/>
      <c r="D10" s="66"/>
      <c r="E10" s="66"/>
      <c r="F10" s="67"/>
      <c r="G10" s="42">
        <v>262557586.71</v>
      </c>
      <c r="H10" s="46">
        <v>288006143</v>
      </c>
      <c r="I10" s="46">
        <f>_xlfn.IFERROR(VLOOKUP("6",'FP0002PRPV2'!$B$5:$I$6,5,FALSE),0)+_xlfn.IFERROR('FP0002PRB'!D3,0)</f>
        <v>277498477</v>
      </c>
      <c r="J10" s="42">
        <f>_xlfn.IFERROR(VLOOKUP("6",'FP0002PRPV2'!$B$5:$I$6,6,FALSE),0)+_xlfn.IFERROR('FP0002PRB'!E3,0)</f>
        <v>236797651.93</v>
      </c>
      <c r="K10" s="55">
        <f>_xlfn.IFERROR(J10/G10*100,"")</f>
        <v>90.18884386363119</v>
      </c>
      <c r="L10" s="55">
        <f>_xlfn.IFERROR(J10/I10*100,"")</f>
        <v>85.33295551384234</v>
      </c>
    </row>
    <row r="11" spans="2:12" ht="30" customHeight="1">
      <c r="B11" s="68" t="s">
        <v>15</v>
      </c>
      <c r="C11" s="67"/>
      <c r="D11" s="67"/>
      <c r="E11" s="67"/>
      <c r="F11" s="67"/>
      <c r="G11" s="42">
        <f>_xlfn.IFERROR(VLOOKUP("7",'FP0002PRPV2'!$B$5:$I$6,3,FALSE),0)</f>
        <v>0</v>
      </c>
      <c r="H11" s="46">
        <f>_xlfn.IFERROR(VLOOKUP("7",'FP0002PRPV2'!$B$5:$I$6,4,FALSE),0)</f>
        <v>0</v>
      </c>
      <c r="I11" s="46">
        <f>_xlfn.IFERROR(VLOOKUP("7",'FP0002PRPV2'!$B$5:$I$6,5,FALSE),0)</f>
        <v>0</v>
      </c>
      <c r="J11" s="42">
        <f>_xlfn.IFERROR(VLOOKUP("7",'FP0002PRPV2'!$B$5:$I$6,6,FALSE),0)</f>
        <v>0</v>
      </c>
      <c r="K11" s="55">
        <f aca="true" t="shared" si="0" ref="K11:K16">_xlfn.IFERROR(J11/G11*100,"")</f>
      </c>
      <c r="L11" s="55">
        <f aca="true" t="shared" si="1" ref="L11:L16">_xlfn.IFERROR(J11/I11*100,"")</f>
      </c>
    </row>
    <row r="12" spans="2:12" ht="12.75">
      <c r="B12" s="69" t="s">
        <v>16</v>
      </c>
      <c r="C12" s="70"/>
      <c r="D12" s="70"/>
      <c r="E12" s="70"/>
      <c r="F12" s="71"/>
      <c r="G12" s="31">
        <f>G10+G11</f>
        <v>262557586.71</v>
      </c>
      <c r="H12" s="17">
        <f>H10+H11</f>
        <v>288006143</v>
      </c>
      <c r="I12" s="17">
        <f>I10+I11</f>
        <v>277498477</v>
      </c>
      <c r="J12" s="31">
        <f>J10+J11</f>
        <v>236797651.93</v>
      </c>
      <c r="K12" s="45">
        <f t="shared" si="0"/>
        <v>90.18884386363119</v>
      </c>
      <c r="L12" s="45">
        <f t="shared" si="1"/>
        <v>85.33295551384234</v>
      </c>
    </row>
    <row r="13" spans="2:12" ht="30" customHeight="1">
      <c r="B13" s="72" t="s">
        <v>17</v>
      </c>
      <c r="C13" s="66"/>
      <c r="D13" s="66"/>
      <c r="E13" s="66"/>
      <c r="F13" s="66"/>
      <c r="G13" s="42">
        <v>259639218.87</v>
      </c>
      <c r="H13" s="46">
        <f>_xlfn.IFERROR(VLOOKUP("3",'FP0002PRR'!$A$3:$F$7,4,FALSE),0)</f>
        <v>278993054</v>
      </c>
      <c r="I13" s="46">
        <f>_xlfn.IFERROR(VLOOKUP("3",'FP0002PRR'!$A$3:$F$7,5,FALSE),0)</f>
        <v>269965196</v>
      </c>
      <c r="J13" s="42">
        <f>_xlfn.IFERROR(VLOOKUP("3",'FP0002PRR'!$A$3:$F$7,6,FALSE),0)</f>
        <v>233223268.43</v>
      </c>
      <c r="K13" s="44">
        <f t="shared" si="0"/>
        <v>89.82590128141375</v>
      </c>
      <c r="L13" s="44">
        <f t="shared" si="1"/>
        <v>86.39012431439495</v>
      </c>
    </row>
    <row r="14" spans="2:12" ht="30" customHeight="1">
      <c r="B14" s="68" t="s">
        <v>18</v>
      </c>
      <c r="C14" s="67"/>
      <c r="D14" s="67"/>
      <c r="E14" s="67"/>
      <c r="F14" s="67"/>
      <c r="G14" s="42">
        <f>_xlfn.IFERROR(VLOOKUP("4",'FP0002PRR'!$A$3:$F$7,3,FALSE),0)</f>
        <v>745655.29</v>
      </c>
      <c r="H14" s="46">
        <f>_xlfn.IFERROR(VLOOKUP("4",'FP0002PRR'!$A$3:$F$7,4,FALSE),0)</f>
        <v>5795171</v>
      </c>
      <c r="I14" s="46">
        <f>_xlfn.IFERROR(VLOOKUP("4",'FP0002PRR'!$A$3:$F$7,5,FALSE),0)</f>
        <v>4315363</v>
      </c>
      <c r="J14" s="42">
        <f>_xlfn.IFERROR(VLOOKUP("4",'FP0002PRR'!$A$3:$F$7,6,FALSE),0)</f>
        <v>556682.62</v>
      </c>
      <c r="K14" s="44">
        <f t="shared" si="0"/>
        <v>74.65683238162234</v>
      </c>
      <c r="L14" s="44">
        <f t="shared" si="1"/>
        <v>12.900018376206127</v>
      </c>
    </row>
    <row r="15" spans="2:12" ht="12.75">
      <c r="B15" s="49" t="s">
        <v>19</v>
      </c>
      <c r="C15" s="52"/>
      <c r="D15" s="52"/>
      <c r="E15" s="52"/>
      <c r="F15" s="52"/>
      <c r="G15" s="31">
        <f>G13+G14</f>
        <v>260384874.16</v>
      </c>
      <c r="H15" s="17">
        <f>H13+H14</f>
        <v>284788225</v>
      </c>
      <c r="I15" s="17">
        <f>I13+I14</f>
        <v>274280559</v>
      </c>
      <c r="J15" s="31">
        <f>J13+J14</f>
        <v>233779951.05</v>
      </c>
      <c r="K15" s="45">
        <f t="shared" si="0"/>
        <v>89.78246213577985</v>
      </c>
      <c r="L15" s="45">
        <f t="shared" si="1"/>
        <v>85.23387581764408</v>
      </c>
    </row>
    <row r="16" spans="2:12" ht="12.75">
      <c r="B16" s="76" t="s">
        <v>3</v>
      </c>
      <c r="C16" s="70"/>
      <c r="D16" s="70"/>
      <c r="E16" s="70"/>
      <c r="F16" s="70"/>
      <c r="G16" s="20">
        <f>G12-G15</f>
        <v>2172712.550000012</v>
      </c>
      <c r="H16" s="27">
        <f>H12-H15</f>
        <v>3217918</v>
      </c>
      <c r="I16" s="27">
        <f>I12-I15</f>
        <v>3217918</v>
      </c>
      <c r="J16" s="20">
        <f>J12-J15</f>
        <v>3017700.879999995</v>
      </c>
      <c r="K16" s="45">
        <f t="shared" si="0"/>
        <v>138.89093980701583</v>
      </c>
      <c r="L16" s="45">
        <f t="shared" si="1"/>
        <v>93.77805400883413</v>
      </c>
    </row>
    <row r="17" spans="2:12" ht="8.25" customHeight="1">
      <c r="B17" s="48"/>
      <c r="C17" s="50"/>
      <c r="D17" s="50"/>
      <c r="E17" s="50"/>
      <c r="F17" s="50"/>
      <c r="G17" s="36"/>
      <c r="H17" s="24"/>
      <c r="I17" s="24"/>
      <c r="J17" s="36"/>
      <c r="K17" s="37"/>
      <c r="L17" s="37"/>
    </row>
    <row r="18" spans="2:12" ht="13.5" customHeight="1">
      <c r="B18" s="60" t="s">
        <v>20</v>
      </c>
      <c r="C18" s="60"/>
      <c r="D18" s="60"/>
      <c r="E18" s="60"/>
      <c r="F18" s="60"/>
      <c r="G18" s="36"/>
      <c r="H18" s="24"/>
      <c r="I18" s="24"/>
      <c r="J18" s="36"/>
      <c r="K18" s="37"/>
      <c r="L18" s="37"/>
    </row>
    <row r="19" spans="2:12" ht="48.75" customHeight="1">
      <c r="B19" s="61" t="s">
        <v>11</v>
      </c>
      <c r="C19" s="61"/>
      <c r="D19" s="61"/>
      <c r="E19" s="61"/>
      <c r="F19" s="61"/>
      <c r="G19" s="35" t="str">
        <f aca="true" t="shared" si="2" ref="G19:L19">G8</f>
        <v>
OSTVARENJE/IZVRŠENJE 
01.2022. - 12.2022.</v>
      </c>
      <c r="H19" s="35" t="str">
        <f t="shared" si="2"/>
        <v>
IZVORNI PLAN ILI REBALANS 
2023.</v>
      </c>
      <c r="I19" s="35" t="str">
        <f t="shared" si="2"/>
        <v>
TEKUĆI PLAN 
2023.</v>
      </c>
      <c r="J19" s="35" t="str">
        <f t="shared" si="2"/>
        <v>
OSTVARENJE/IZVRŠENJE 
01.2023. - 12.2023.</v>
      </c>
      <c r="K19" s="35" t="str">
        <f t="shared" si="2"/>
        <v>
INDEKS
(5)/(2)</v>
      </c>
      <c r="L19" s="35" t="str">
        <f t="shared" si="2"/>
        <v>
INDEKS
(5)/(4)</v>
      </c>
    </row>
    <row r="20" spans="2:12" ht="11.25">
      <c r="B20" s="77">
        <v>1</v>
      </c>
      <c r="C20" s="78"/>
      <c r="D20" s="78"/>
      <c r="E20" s="78"/>
      <c r="F20" s="78"/>
      <c r="G20" s="14">
        <v>2</v>
      </c>
      <c r="H20" s="14">
        <v>3</v>
      </c>
      <c r="I20" s="14">
        <v>4</v>
      </c>
      <c r="J20" s="14">
        <v>5</v>
      </c>
      <c r="K20" s="41" t="s">
        <v>12</v>
      </c>
      <c r="L20" s="41" t="s">
        <v>13</v>
      </c>
    </row>
    <row r="21" spans="2:12" ht="30" customHeight="1">
      <c r="B21" s="65" t="s">
        <v>21</v>
      </c>
      <c r="C21" s="79"/>
      <c r="D21" s="79"/>
      <c r="E21" s="79"/>
      <c r="F21" s="79"/>
      <c r="G21" s="42">
        <f>_xlfn.IFERROR(VLOOKUP("8",'FP0005PRV2'!$A$3:$F$8,3,FALSE),0)</f>
        <v>0</v>
      </c>
      <c r="H21" s="46">
        <f>_xlfn.IFERROR(VLOOKUP("8",'FP0005PRV2'!$A$3:$F$8,4,FALSE),0)</f>
        <v>0</v>
      </c>
      <c r="I21" s="46">
        <f>_xlfn.IFERROR(VLOOKUP("8",'FP0005PRV2'!$A$3:$F$8,5,FALSE),0)</f>
        <v>0</v>
      </c>
      <c r="J21" s="42">
        <f>_xlfn.IFERROR(VLOOKUP("8",'FP0005PRV2'!$A$3:$F$8,6,FALSE),0)</f>
        <v>0</v>
      </c>
      <c r="K21" s="53">
        <f aca="true" t="shared" si="3" ref="K21:K26">_xlfn.IFERROR(J21/G21*100,"")</f>
      </c>
      <c r="L21" s="53">
        <f aca="true" t="shared" si="4" ref="L21:L26">_xlfn.IFERROR(J21/I21*100,"")</f>
      </c>
    </row>
    <row r="22" spans="2:12" ht="30" customHeight="1">
      <c r="B22" s="65" t="s">
        <v>22</v>
      </c>
      <c r="C22" s="80"/>
      <c r="D22" s="80"/>
      <c r="E22" s="80"/>
      <c r="F22" s="80"/>
      <c r="G22" s="42">
        <f>_xlfn.IFERROR(VLOOKUP("5",'FP0005PRV2'!$A$3:$F$8,3,FALSE),0)</f>
        <v>0</v>
      </c>
      <c r="H22" s="46">
        <f>_xlfn.IFERROR(VLOOKUP("5",'FP0005PRV2'!$A$3:$F$8,4,FALSE),0)</f>
        <v>0</v>
      </c>
      <c r="I22" s="46">
        <f>_xlfn.IFERROR(VLOOKUP("5",'FP0005PRV2'!$A$3:$F$8,5,FALSE),0)</f>
        <v>0</v>
      </c>
      <c r="J22" s="42">
        <f>_xlfn.IFERROR(VLOOKUP("5",'FP0005PRV2'!$A$3:$F$8,6,FALSE),0)</f>
        <v>0</v>
      </c>
      <c r="K22" s="53">
        <f t="shared" si="3"/>
      </c>
      <c r="L22" s="53">
        <f t="shared" si="4"/>
      </c>
    </row>
    <row r="23" spans="2:12" ht="12.75">
      <c r="B23" s="73" t="s">
        <v>23</v>
      </c>
      <c r="C23" s="74"/>
      <c r="D23" s="74"/>
      <c r="E23" s="74"/>
      <c r="F23" s="75"/>
      <c r="G23" s="31">
        <f>G21-G22</f>
        <v>0</v>
      </c>
      <c r="H23" s="17">
        <f>H21-H22</f>
        <v>0</v>
      </c>
      <c r="I23" s="17">
        <f>I21-I22</f>
        <v>0</v>
      </c>
      <c r="J23" s="31">
        <f>J21-J22</f>
        <v>0</v>
      </c>
      <c r="K23" s="54">
        <f t="shared" si="3"/>
      </c>
      <c r="L23" s="54">
        <f t="shared" si="4"/>
      </c>
    </row>
    <row r="24" spans="2:12" ht="12.75">
      <c r="B24" s="65" t="s">
        <v>4</v>
      </c>
      <c r="C24" s="80"/>
      <c r="D24" s="80"/>
      <c r="E24" s="80"/>
      <c r="F24" s="80"/>
      <c r="G24" s="42">
        <v>60812204.34</v>
      </c>
      <c r="H24" s="46">
        <v>793742</v>
      </c>
      <c r="I24" s="46">
        <v>793742</v>
      </c>
      <c r="J24" s="42">
        <v>7120480.48</v>
      </c>
      <c r="K24" s="53">
        <f t="shared" si="3"/>
        <v>11.708966246626277</v>
      </c>
      <c r="L24" s="53">
        <f t="shared" si="4"/>
        <v>897.0774483396369</v>
      </c>
    </row>
    <row r="25" spans="2:12" ht="12.75">
      <c r="B25" s="65" t="s">
        <v>24</v>
      </c>
      <c r="C25" s="80"/>
      <c r="D25" s="80"/>
      <c r="E25" s="80"/>
      <c r="F25" s="80"/>
      <c r="G25" s="42">
        <v>-62984916.89</v>
      </c>
      <c r="H25" s="46">
        <v>-3734668</v>
      </c>
      <c r="I25" s="46">
        <v>-3734668</v>
      </c>
      <c r="J25" s="42">
        <v>-10138181.36</v>
      </c>
      <c r="K25" s="53">
        <f t="shared" si="3"/>
        <v>16.096205029064063</v>
      </c>
      <c r="L25" s="53">
        <f t="shared" si="4"/>
        <v>271.4613818417059</v>
      </c>
    </row>
    <row r="26" spans="2:12" ht="12.75">
      <c r="B26" s="73" t="s">
        <v>25</v>
      </c>
      <c r="C26" s="74"/>
      <c r="D26" s="74"/>
      <c r="E26" s="74"/>
      <c r="F26" s="75"/>
      <c r="G26" s="31">
        <f>+G23+G24+G25</f>
        <v>-2172712.549999997</v>
      </c>
      <c r="H26" s="31">
        <f>+H23+H24+H25</f>
        <v>-2940926</v>
      </c>
      <c r="I26" s="31">
        <f>+I23+I24+I25</f>
        <v>-2940926</v>
      </c>
      <c r="J26" s="31">
        <f>+J23+J24+J25</f>
        <v>-3017700.879999999</v>
      </c>
      <c r="K26" s="54">
        <f t="shared" si="3"/>
        <v>138.89093980701693</v>
      </c>
      <c r="L26" s="54">
        <f t="shared" si="4"/>
        <v>102.61056823599095</v>
      </c>
    </row>
    <row r="27" spans="2:12" ht="12.75">
      <c r="B27" s="82" t="s">
        <v>26</v>
      </c>
      <c r="C27" s="82"/>
      <c r="D27" s="82"/>
      <c r="E27" s="82"/>
      <c r="F27" s="82"/>
      <c r="G27" s="20">
        <f>+G16+G26</f>
        <v>1.4901161193847656E-08</v>
      </c>
      <c r="H27" s="20">
        <f>+H16+H26</f>
        <v>276992</v>
      </c>
      <c r="I27" s="20">
        <f>+I16+I26</f>
        <v>276992</v>
      </c>
      <c r="J27" s="20">
        <f>+J16+J26</f>
        <v>-3.725290298461914E-09</v>
      </c>
      <c r="K27" s="45"/>
      <c r="L27" s="45"/>
    </row>
    <row r="29" spans="2:12" ht="15">
      <c r="B29" s="51"/>
      <c r="C29" s="51"/>
      <c r="D29" s="51"/>
      <c r="E29" s="51"/>
      <c r="F29" s="51"/>
      <c r="G29" s="10"/>
      <c r="H29" s="23"/>
      <c r="I29" s="23"/>
      <c r="J29" s="10"/>
      <c r="K29" s="10"/>
      <c r="L29" s="10"/>
    </row>
    <row r="30" spans="2:12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2:12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2:12" ht="11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2:12" ht="44.25" customHeight="1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2:12" ht="11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 ht="20.25" customHeight="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</sheetData>
  <sheetProtection/>
  <mergeCells count="26">
    <mergeCell ref="B20:F20"/>
    <mergeCell ref="B21:F21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10:F10"/>
    <mergeCell ref="B11:F11"/>
    <mergeCell ref="B12:F12"/>
    <mergeCell ref="B13:F13"/>
    <mergeCell ref="B14:F14"/>
    <mergeCell ref="B23:F23"/>
    <mergeCell ref="B16:F16"/>
    <mergeCell ref="B18:F18"/>
    <mergeCell ref="B19:F19"/>
    <mergeCell ref="B1:L1"/>
    <mergeCell ref="B3:L3"/>
    <mergeCell ref="B5:L5"/>
    <mergeCell ref="B7:F7"/>
    <mergeCell ref="B8:F8"/>
    <mergeCell ref="B9:F9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33.75">
      <c r="B2" s="4" t="s">
        <v>5</v>
      </c>
      <c r="C2" s="4" t="s">
        <v>5</v>
      </c>
      <c r="D2" s="16" t="s">
        <v>48</v>
      </c>
      <c r="E2" s="16" t="s">
        <v>43</v>
      </c>
      <c r="F2" s="16" t="s">
        <v>40</v>
      </c>
      <c r="G2" s="16" t="s">
        <v>49</v>
      </c>
      <c r="H2" s="16" t="s">
        <v>41</v>
      </c>
      <c r="I2" s="16" t="s">
        <v>42</v>
      </c>
      <c r="J2"/>
      <c r="K2"/>
      <c r="L2"/>
      <c r="M2"/>
    </row>
    <row r="3" spans="2:13" ht="11.25">
      <c r="B3" s="4" t="s">
        <v>53</v>
      </c>
      <c r="C3" s="4" t="s">
        <v>5</v>
      </c>
      <c r="D3" s="5" t="s">
        <v>6</v>
      </c>
      <c r="E3" s="5" t="s">
        <v>6</v>
      </c>
      <c r="F3" s="5" t="s">
        <v>6</v>
      </c>
      <c r="G3" s="5" t="s">
        <v>6</v>
      </c>
      <c r="H3" s="5" t="s">
        <v>5</v>
      </c>
      <c r="I3" s="5" t="s">
        <v>5</v>
      </c>
      <c r="J3"/>
      <c r="K3"/>
      <c r="L3"/>
      <c r="M3"/>
    </row>
    <row r="4" spans="1:13" ht="11.25">
      <c r="A4"/>
      <c r="B4" s="8" t="s">
        <v>54</v>
      </c>
      <c r="C4" s="8" t="s">
        <v>5</v>
      </c>
      <c r="D4" s="57">
        <v>138489224.55</v>
      </c>
      <c r="E4" s="58">
        <v>138680018</v>
      </c>
      <c r="F4" s="58">
        <v>138680018</v>
      </c>
      <c r="G4" s="57">
        <v>103260821.66</v>
      </c>
      <c r="H4" s="57">
        <v>74.5623509666767</v>
      </c>
      <c r="I4" s="57">
        <v>74.4597694384493</v>
      </c>
      <c r="J4"/>
      <c r="K4"/>
      <c r="L4"/>
      <c r="M4"/>
    </row>
    <row r="5" spans="1:13" ht="11.25">
      <c r="A5"/>
      <c r="B5" s="19" t="s">
        <v>55</v>
      </c>
      <c r="C5" s="22" t="s">
        <v>56</v>
      </c>
      <c r="D5" s="26">
        <v>138489224.55</v>
      </c>
      <c r="E5" s="7">
        <v>138680018</v>
      </c>
      <c r="F5" s="7">
        <v>138680018</v>
      </c>
      <c r="G5" s="26">
        <v>103260821.66</v>
      </c>
      <c r="H5" s="26">
        <v>74.5623509666767</v>
      </c>
      <c r="I5" s="26">
        <v>74.4597694384493</v>
      </c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4" sqref="C4"/>
    </sheetView>
  </sheetViews>
  <sheetFormatPr defaultColWidth="9.33203125" defaultRowHeight="11.25"/>
  <cols>
    <col min="1" max="1" width="31" style="0" customWidth="1"/>
    <col min="3" max="3" width="16.66015625" style="0" bestFit="1" customWidth="1"/>
    <col min="4" max="5" width="16.33203125" style="0" bestFit="1" customWidth="1"/>
    <col min="6" max="6" width="16.66015625" style="0" bestFit="1" customWidth="1"/>
    <col min="7" max="7" width="10" style="0" bestFit="1" customWidth="1"/>
    <col min="8" max="8" width="12" style="0" bestFit="1" customWidth="1"/>
  </cols>
  <sheetData>
    <row r="1" spans="1:8" ht="56.25">
      <c r="A1" s="4" t="s">
        <v>5</v>
      </c>
      <c r="B1" s="4" t="s">
        <v>5</v>
      </c>
      <c r="C1" s="16" t="s">
        <v>50</v>
      </c>
      <c r="D1" s="16" t="s">
        <v>44</v>
      </c>
      <c r="E1" s="16" t="s">
        <v>45</v>
      </c>
      <c r="F1" s="16" t="s">
        <v>51</v>
      </c>
      <c r="G1" s="16" t="s">
        <v>46</v>
      </c>
      <c r="H1" s="16" t="s">
        <v>47</v>
      </c>
    </row>
    <row r="2" spans="1:8" ht="11.25">
      <c r="A2" s="47" t="s">
        <v>32</v>
      </c>
      <c r="B2" s="4" t="s">
        <v>5</v>
      </c>
      <c r="C2" s="5" t="s">
        <v>6</v>
      </c>
      <c r="D2" s="5" t="s">
        <v>6</v>
      </c>
      <c r="E2" s="5" t="s">
        <v>6</v>
      </c>
      <c r="F2" s="5" t="s">
        <v>6</v>
      </c>
      <c r="G2" s="5" t="s">
        <v>5</v>
      </c>
      <c r="H2" s="5" t="s">
        <v>5</v>
      </c>
    </row>
    <row r="3" spans="1:8" ht="11.25">
      <c r="A3" s="8" t="s">
        <v>33</v>
      </c>
      <c r="B3" s="9" t="s">
        <v>33</v>
      </c>
      <c r="C3" s="26">
        <v>229775677.4</v>
      </c>
      <c r="D3" s="7">
        <v>284788225</v>
      </c>
      <c r="E3" s="7">
        <v>274280559</v>
      </c>
      <c r="F3" s="26">
        <v>233779951.05</v>
      </c>
      <c r="G3" s="26">
        <v>101.742688214571</v>
      </c>
      <c r="H3" s="26">
        <v>85.2338758176441</v>
      </c>
    </row>
    <row r="4" spans="1:8" ht="11.25">
      <c r="A4" s="19" t="s">
        <v>34</v>
      </c>
      <c r="B4" s="22" t="s">
        <v>5</v>
      </c>
      <c r="C4" s="26">
        <v>229775677.4</v>
      </c>
      <c r="D4" s="7">
        <v>284788225</v>
      </c>
      <c r="E4" s="7">
        <v>274280559</v>
      </c>
      <c r="F4" s="26">
        <v>233779951.05</v>
      </c>
      <c r="G4" s="26">
        <v>101.742688214571</v>
      </c>
      <c r="H4" s="26">
        <v>85.2338758176441</v>
      </c>
    </row>
    <row r="5" spans="1:8" ht="11.25">
      <c r="A5" s="18" t="s">
        <v>35</v>
      </c>
      <c r="B5" s="29" t="s">
        <v>35</v>
      </c>
      <c r="C5" s="26">
        <v>229775677.4</v>
      </c>
      <c r="D5" s="7">
        <v>284788225</v>
      </c>
      <c r="E5" s="7">
        <v>274280559</v>
      </c>
      <c r="F5" s="26">
        <v>233779951.05</v>
      </c>
      <c r="G5" s="26">
        <v>101.742688214571</v>
      </c>
      <c r="H5" s="26">
        <v>85.2338758176441</v>
      </c>
    </row>
    <row r="6" spans="1:8" ht="11.25">
      <c r="A6" s="15" t="s">
        <v>36</v>
      </c>
      <c r="B6" s="21" t="s">
        <v>37</v>
      </c>
      <c r="C6" s="26">
        <v>229030022.11</v>
      </c>
      <c r="D6" s="7">
        <v>278993054</v>
      </c>
      <c r="E6" s="7">
        <v>269965196</v>
      </c>
      <c r="F6" s="26">
        <v>233223268.43</v>
      </c>
      <c r="G6" s="26">
        <v>101.830871901146</v>
      </c>
      <c r="H6" s="26">
        <v>86.390124314395</v>
      </c>
    </row>
    <row r="7" spans="1:8" ht="11.25">
      <c r="A7" s="15" t="s">
        <v>38</v>
      </c>
      <c r="B7" s="21" t="s">
        <v>39</v>
      </c>
      <c r="C7" s="26">
        <v>745655.29</v>
      </c>
      <c r="D7" s="7">
        <v>5795171</v>
      </c>
      <c r="E7" s="7">
        <v>4315363</v>
      </c>
      <c r="F7" s="26">
        <v>556682.62</v>
      </c>
      <c r="G7" s="26">
        <v>74.6568323816223</v>
      </c>
      <c r="H7" s="26">
        <v>12.9000183762061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7.832031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4" t="s">
        <v>5</v>
      </c>
      <c r="B1" s="16" t="s">
        <v>48</v>
      </c>
      <c r="C1" s="16" t="s">
        <v>43</v>
      </c>
      <c r="D1" s="16" t="s">
        <v>40</v>
      </c>
      <c r="E1" s="16" t="s">
        <v>49</v>
      </c>
      <c r="F1" s="16" t="s">
        <v>41</v>
      </c>
      <c r="G1" s="16" t="s">
        <v>42</v>
      </c>
    </row>
    <row r="2" spans="1:7" ht="11.25">
      <c r="A2" s="4" t="s">
        <v>5</v>
      </c>
      <c r="B2" s="5" t="s">
        <v>6</v>
      </c>
      <c r="C2" s="5" t="s">
        <v>5</v>
      </c>
      <c r="D2" s="5" t="s">
        <v>5</v>
      </c>
      <c r="E2" s="5" t="s">
        <v>6</v>
      </c>
      <c r="F2" s="5" t="s">
        <v>5</v>
      </c>
      <c r="G2" s="5" t="s">
        <v>5</v>
      </c>
    </row>
    <row r="3" spans="1:7" ht="11.25">
      <c r="A3" s="8" t="s">
        <v>7</v>
      </c>
      <c r="B3" s="26">
        <v>120779361.84</v>
      </c>
      <c r="C3" s="43">
        <v>149326125</v>
      </c>
      <c r="D3" s="43">
        <v>138818459</v>
      </c>
      <c r="E3" s="26">
        <v>133536830.27</v>
      </c>
      <c r="F3" s="26">
        <v>110.562622815395</v>
      </c>
      <c r="G3" s="26">
        <v>96.1952979682623</v>
      </c>
    </row>
    <row r="4" spans="1:7" ht="11.25">
      <c r="A4" s="19" t="s">
        <v>27</v>
      </c>
      <c r="B4" s="26">
        <v>120779361.84</v>
      </c>
      <c r="C4" s="43">
        <v>149326125</v>
      </c>
      <c r="D4" s="43">
        <v>138818459</v>
      </c>
      <c r="E4" s="26">
        <v>133536830.27</v>
      </c>
      <c r="F4" s="26">
        <v>110.562622815395</v>
      </c>
      <c r="G4" s="26">
        <v>96.1952979682623</v>
      </c>
    </row>
    <row r="5" spans="1:7" ht="11.25">
      <c r="A5" s="18" t="s">
        <v>28</v>
      </c>
      <c r="B5" s="26">
        <v>120779361.84</v>
      </c>
      <c r="C5" s="43">
        <v>149326125</v>
      </c>
      <c r="D5" s="43">
        <v>138818459</v>
      </c>
      <c r="E5" s="26">
        <v>133536830.27</v>
      </c>
      <c r="F5" s="26">
        <v>110.562622815395</v>
      </c>
      <c r="G5" s="26">
        <v>96.1952979682623</v>
      </c>
    </row>
    <row r="6" spans="1:7" ht="11.25">
      <c r="A6" s="15" t="s">
        <v>29</v>
      </c>
      <c r="B6" s="26">
        <v>120451383.94</v>
      </c>
      <c r="C6" s="6"/>
      <c r="D6" s="6"/>
      <c r="E6" s="26">
        <v>133278828.01</v>
      </c>
      <c r="F6" s="26">
        <v>110.649478362482</v>
      </c>
      <c r="G6" s="6"/>
    </row>
    <row r="7" spans="1:7" ht="11.25">
      <c r="A7" s="15" t="s">
        <v>30</v>
      </c>
      <c r="B7" s="26">
        <v>327977.9</v>
      </c>
      <c r="C7" s="6"/>
      <c r="D7" s="6"/>
      <c r="E7" s="26">
        <v>258002.26</v>
      </c>
      <c r="F7" s="26">
        <v>78.6645258720176</v>
      </c>
      <c r="G7" s="6"/>
    </row>
    <row r="8" spans="1:7" ht="11.25">
      <c r="A8" s="15" t="s">
        <v>31</v>
      </c>
      <c r="B8" s="6"/>
      <c r="C8" s="6"/>
      <c r="D8" s="6"/>
      <c r="E8" s="6"/>
      <c r="F8" s="6"/>
      <c r="G8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.16015625" style="0" bestFit="1" customWidth="1"/>
    <col min="4" max="5" width="15.33203125" style="0" bestFit="1" customWidth="1"/>
    <col min="6" max="6" width="16.16015625" style="0" bestFit="1" customWidth="1"/>
    <col min="7" max="8" width="10" style="0" bestFit="1" customWidth="1"/>
  </cols>
  <sheetData>
    <row r="1" ht="11.25">
      <c r="A1" s="56" t="s">
        <v>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Nenad Krajačić</cp:lastModifiedBy>
  <cp:lastPrinted>2024-03-29T07:06:56Z</cp:lastPrinted>
  <dcterms:created xsi:type="dcterms:W3CDTF">2006-05-18T10:01:57Z</dcterms:created>
  <dcterms:modified xsi:type="dcterms:W3CDTF">2024-03-29T07:07:32Z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